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dhu\maninder\PROJECTED PL BS ASSIGNMENT\"/>
    </mc:Choice>
  </mc:AlternateContent>
  <bookViews>
    <workbookView xWindow="0" yWindow="0" windowWidth="20490" windowHeight="7905"/>
  </bookViews>
  <sheets>
    <sheet name="ASSUMPTIONS" sheetId="1" r:id="rId1"/>
    <sheet name="PL" sheetId="2" r:id="rId2"/>
    <sheet name="BS" sheetId="3" r:id="rId3"/>
    <sheet name="Working Notes" sheetId="5" r:id="rId4"/>
    <sheet name="RATIOS" sheetId="4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H47" i="4"/>
  <c r="G47" i="4"/>
  <c r="F47" i="4"/>
  <c r="H33" i="4"/>
  <c r="G33" i="4"/>
  <c r="H30" i="4"/>
  <c r="G30" i="4"/>
  <c r="H29" i="4"/>
  <c r="H31" i="4" s="1"/>
  <c r="G29" i="4"/>
  <c r="H28" i="4"/>
  <c r="G28" i="4"/>
  <c r="G31" i="4" s="1"/>
  <c r="C15" i="4"/>
  <c r="C16" i="4" s="1"/>
  <c r="C17" i="4" s="1"/>
  <c r="C18" i="4" s="1"/>
  <c r="C19" i="4" s="1"/>
  <c r="C20" i="4" s="1"/>
  <c r="C21" i="4" s="1"/>
  <c r="C23" i="4" s="1"/>
  <c r="C24" i="4" s="1"/>
  <c r="C10" i="4"/>
  <c r="C11" i="4" s="1"/>
  <c r="C12" i="4" s="1"/>
  <c r="C6" i="4"/>
  <c r="C7" i="4" s="1"/>
  <c r="B31" i="3"/>
  <c r="B29" i="3"/>
  <c r="F26" i="3"/>
  <c r="F21" i="3"/>
  <c r="F33" i="3" s="1"/>
  <c r="F20" i="3"/>
  <c r="F19" i="3"/>
  <c r="F8" i="3"/>
  <c r="F27" i="2"/>
  <c r="C23" i="2"/>
  <c r="F29" i="4" s="1"/>
  <c r="C20" i="2"/>
  <c r="F30" i="4" s="1"/>
  <c r="G16" i="2"/>
  <c r="G12" i="2"/>
  <c r="F11" i="2"/>
  <c r="G10" i="2"/>
  <c r="C9" i="2"/>
  <c r="C10" i="2" s="1"/>
  <c r="O8" i="1"/>
  <c r="J29" i="3" l="1"/>
  <c r="L29" i="3"/>
  <c r="G11" i="2"/>
  <c r="G26" i="2" s="1"/>
  <c r="C25" i="2" s="1"/>
  <c r="K29" i="3"/>
  <c r="G27" i="2" l="1"/>
  <c r="C27" i="2"/>
  <c r="C29" i="2" s="1"/>
  <c r="F28" i="4" s="1"/>
  <c r="F31" i="4" s="1"/>
  <c r="C26" i="2"/>
</calcChain>
</file>

<file path=xl/comments1.xml><?xml version="1.0" encoding="utf-8"?>
<comments xmlns="http://schemas.openxmlformats.org/spreadsheetml/2006/main">
  <authors>
    <author>Hello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Hello:</t>
        </r>
        <r>
          <rPr>
            <sz val="9"/>
            <color indexed="81"/>
            <rFont val="Tahoma"/>
            <family val="2"/>
          </rPr>
          <t xml:space="preserve">
cause two years Inflation is applicable In new contracte</t>
        </r>
      </text>
    </comment>
  </commentList>
</comments>
</file>

<file path=xl/comments2.xml><?xml version="1.0" encoding="utf-8"?>
<comments xmlns="http://schemas.openxmlformats.org/spreadsheetml/2006/main">
  <authors>
    <author>Tripat</author>
    <author>Hello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assuing last yr profit 4000
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>Hello:</t>
        </r>
        <r>
          <rPr>
            <sz val="9"/>
            <color indexed="81"/>
            <rFont val="Tahoma"/>
            <family val="2"/>
          </rPr>
          <t xml:space="preserve">
CAUSE PREPAID MAINTANENCE IS ALSO EFFECTED BY TWO YEARS INFLATION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put the random amount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balancing figure
</t>
        </r>
      </text>
    </comment>
  </commentList>
</comments>
</file>

<file path=xl/sharedStrings.xml><?xml version="1.0" encoding="utf-8"?>
<sst xmlns="http://schemas.openxmlformats.org/spreadsheetml/2006/main" count="169" uniqueCount="148">
  <si>
    <t>Sales Double</t>
  </si>
  <si>
    <t>1/5 every yr</t>
  </si>
  <si>
    <t>Assume 15% Inflation</t>
  </si>
  <si>
    <t>1st installment will go in the next year</t>
  </si>
  <si>
    <t>assumption</t>
  </si>
  <si>
    <t>v hv assumed fd is broken on 1st day of yr</t>
  </si>
  <si>
    <t>PROFIT &amp; LOSS A/C</t>
  </si>
  <si>
    <t>PARTICULARS</t>
  </si>
  <si>
    <t>CURRENT</t>
  </si>
  <si>
    <t>PROJECTED YEAR 1</t>
  </si>
  <si>
    <t>PROJECTED YEAR 2</t>
  </si>
  <si>
    <t>OPENING STOCK</t>
  </si>
  <si>
    <t>SALE</t>
  </si>
  <si>
    <t>PURCHASE</t>
  </si>
  <si>
    <t>DIRECT INCOME</t>
  </si>
  <si>
    <t>DIRECT EXP</t>
  </si>
  <si>
    <t>TRANSPORT INCOME</t>
  </si>
  <si>
    <t>FRIEGHT</t>
  </si>
  <si>
    <t>CLOSING STOCK</t>
  </si>
  <si>
    <t>LODING &amp; UNLODING</t>
  </si>
  <si>
    <t>GROSS PROFIT</t>
  </si>
  <si>
    <t>SALARY</t>
  </si>
  <si>
    <t>RENT OFFICE</t>
  </si>
  <si>
    <t>INTEREST ON FD</t>
  </si>
  <si>
    <t>(fixed for 3 years)</t>
  </si>
  <si>
    <t>(200*8% compunded)</t>
  </si>
  <si>
    <t>RENT GODOWN</t>
  </si>
  <si>
    <t>(10% increase as per contract)</t>
  </si>
  <si>
    <t>BAD DEBTS</t>
  </si>
  <si>
    <t>ADVERTIESMENT</t>
  </si>
  <si>
    <t>OFFICE MAINTENAMCE</t>
  </si>
  <si>
    <t>(1200 paid for 2 years)</t>
  </si>
  <si>
    <t>DEPRECIATION</t>
  </si>
  <si>
    <t>(10% wdv on 5000 fixed assets)</t>
  </si>
  <si>
    <t>INTREST ON LOAN</t>
  </si>
  <si>
    <t>15% on 500 Compounded)</t>
  </si>
  <si>
    <t>TELEPHONE EXP</t>
  </si>
  <si>
    <t>NET PROFIT</t>
  </si>
  <si>
    <t>PROVISION FOR TAX 30%</t>
  </si>
  <si>
    <t>PROFIT AFTER TAX (PAT)</t>
  </si>
  <si>
    <t>BALANCE SHEET</t>
  </si>
  <si>
    <t>LIABILITIES</t>
  </si>
  <si>
    <t>AMT</t>
  </si>
  <si>
    <t>ASSETS</t>
  </si>
  <si>
    <t>SHARE CAPITAL</t>
  </si>
  <si>
    <t>FIXED ASSETS</t>
  </si>
  <si>
    <t>GROSS BLOCK</t>
  </si>
  <si>
    <t>LESS</t>
  </si>
  <si>
    <t>Profit and loss A/c</t>
  </si>
  <si>
    <t>ACC DEP</t>
  </si>
  <si>
    <t xml:space="preserve">Opening balance      </t>
  </si>
  <si>
    <t>NET BLOCK</t>
  </si>
  <si>
    <t xml:space="preserve">Add Current Period     </t>
  </si>
  <si>
    <t>SECURITY DEPOSIT</t>
  </si>
  <si>
    <t>GODOWN RENT DEPOSIT</t>
  </si>
  <si>
    <t>OFFICE RENT DEPOSIT</t>
  </si>
  <si>
    <t>UNSECURED LOAN</t>
  </si>
  <si>
    <t>FROM DIRECTOR AMIT JAIN</t>
  </si>
  <si>
    <t>SECURED LOAN</t>
  </si>
  <si>
    <t>PNB LOAN</t>
  </si>
  <si>
    <t>CURRENT ASSETS</t>
  </si>
  <si>
    <t>SUNDRY DEBTORS</t>
  </si>
  <si>
    <t>CURRENT LIABILITIES</t>
  </si>
  <si>
    <t>PREPAID MAINTENANCE EXP</t>
  </si>
  <si>
    <t>SALARY PAYABLE</t>
  </si>
  <si>
    <t>BANK FD</t>
  </si>
  <si>
    <t>FREIGHT EXP PAYABLE</t>
  </si>
  <si>
    <t>ADVANCE SALARY</t>
  </si>
  <si>
    <t>CREDITORS FOR PURCHASES</t>
  </si>
  <si>
    <t>CASH</t>
  </si>
  <si>
    <t>ADVANCE FOR CUSTOMER</t>
  </si>
  <si>
    <t>ADVANCE TO SUPPLIER</t>
  </si>
  <si>
    <t>PROVISON FOR TAX</t>
  </si>
  <si>
    <t>BANK ACCOUNT</t>
  </si>
  <si>
    <t>VAT PAYABLE</t>
  </si>
  <si>
    <t>Stock</t>
  </si>
  <si>
    <t>TOTAL</t>
  </si>
  <si>
    <t>S.no.</t>
  </si>
  <si>
    <t>Ratio Name</t>
  </si>
  <si>
    <t>Formula</t>
  </si>
  <si>
    <t>PROFITABILITY RATIOS</t>
  </si>
  <si>
    <t>Gross Profit Ratio</t>
  </si>
  <si>
    <t>Gross Profit / Net Sales</t>
  </si>
  <si>
    <t>Net Profit Ratio</t>
  </si>
  <si>
    <t>Net Profit / Net Sales</t>
  </si>
  <si>
    <t>Operating Profit Ratio</t>
  </si>
  <si>
    <t>Operating  Profit before interest / Net Sales</t>
  </si>
  <si>
    <t>BALANCE SHEET RATIOS</t>
  </si>
  <si>
    <t>Current Ratio</t>
  </si>
  <si>
    <t>CA/CL</t>
  </si>
  <si>
    <t>Quick Ratio / Liquidity Ratio</t>
  </si>
  <si>
    <t>CA -(Prepaid Exp. + Debtors +Stock)/CL</t>
  </si>
  <si>
    <t>Debt equity Ratio</t>
  </si>
  <si>
    <t>Long term Debts / Share Capital + GR</t>
  </si>
  <si>
    <t>`</t>
  </si>
  <si>
    <t>Debt to Total Funds</t>
  </si>
  <si>
    <t>Long term Debts / Long term loans + share holders fund</t>
  </si>
  <si>
    <t>MIXED RATIOS</t>
  </si>
  <si>
    <t>Debtor Turnover Ratio</t>
  </si>
  <si>
    <t>Sales Turnover / Debtors</t>
  </si>
  <si>
    <t>Debtors Collection Period</t>
  </si>
  <si>
    <t>360/ Debtors turnover ratio</t>
  </si>
  <si>
    <t>Creditors for direct exp. And Purchases Turnover Ratio creditor turnover ratio</t>
  </si>
  <si>
    <t>Purchase +Direct Exp. / Creditors</t>
  </si>
  <si>
    <t>Creditors for Indirect Exp.  Turnover Ratio</t>
  </si>
  <si>
    <t>Indirect Exp. / Creditors</t>
  </si>
  <si>
    <t>Creditors payment period (pur +direct exp)</t>
  </si>
  <si>
    <t>360/CTR</t>
  </si>
  <si>
    <t>Creditors payment period (indirect exp)</t>
  </si>
  <si>
    <t>Inventory Turnover Ratio</t>
  </si>
  <si>
    <t>COGS/Inventory</t>
  </si>
  <si>
    <t>Inventory Holding Period</t>
  </si>
  <si>
    <t>360/ITR</t>
  </si>
  <si>
    <t>RATIOS TO BE CONSIDERED WHILE TAKING BANK LOAN</t>
  </si>
  <si>
    <t>Intrest Coverage Ratio</t>
  </si>
  <si>
    <t>PAT+INT+DEP/ INTREST</t>
  </si>
  <si>
    <t>Debt Service Coverage Ratio</t>
  </si>
  <si>
    <t>PAT+INT+DEP/ INTREST+Principal repayment</t>
  </si>
  <si>
    <t>INTEREST COVERAGE RATIO</t>
  </si>
  <si>
    <t>PAT</t>
  </si>
  <si>
    <t>PL</t>
  </si>
  <si>
    <t>INT EXP</t>
  </si>
  <si>
    <t>DEP</t>
  </si>
  <si>
    <t>TOTAL PROFIT</t>
  </si>
  <si>
    <t>WN</t>
  </si>
  <si>
    <t>INT REPAID  NOT INCURRED</t>
  </si>
  <si>
    <t>ICR</t>
  </si>
  <si>
    <t>DEBT SERVICE COVERAGE RATIO</t>
  </si>
  <si>
    <t>INT</t>
  </si>
  <si>
    <t>INT REPAID</t>
  </si>
  <si>
    <t>PRINCIPAl</t>
  </si>
  <si>
    <t>TOTAL AMT REPAID</t>
  </si>
  <si>
    <t>DSCR</t>
  </si>
  <si>
    <t>Year 1</t>
  </si>
  <si>
    <t/>
  </si>
  <si>
    <t>Year 2</t>
  </si>
  <si>
    <t xml:space="preserve">Sale 40% Increase As Compared To  Projected Year </t>
  </si>
  <si>
    <t>Machine To Be Installed For Rs 2000</t>
  </si>
  <si>
    <t>Installation Charges Of Rs 500</t>
  </si>
  <si>
    <t>Machine Will Be Installed After 5 Months (By 30 Aug)</t>
  </si>
  <si>
    <t>Loan To Be Taken From Pnb @ 10% Of 1500 (60% Of Cost Of Project) (Repayble In 3 Years)</t>
  </si>
  <si>
    <t>Fd To Be Broken After 3 Months(By 30 June)</t>
  </si>
  <si>
    <t>Capital Increase By 500</t>
  </si>
  <si>
    <t>Balance From Cash &amp; Bank</t>
  </si>
  <si>
    <t>Prepare projective P&amp;L  and Balance Sheet on the basis of following assumptions</t>
  </si>
  <si>
    <t>ASSUMPTIONS</t>
  </si>
  <si>
    <t>Existing Loan Repaid In 5 Yrs(In 5 Equal Principal Instalments+Interest),installment paid in the beginning of  the next year</t>
  </si>
  <si>
    <t>Prepare working note for loan interest , Fd Interest and Depriciation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</si>
</sst>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9" fontId="0" fillId="0" borderId="0" xfId="1" applyFont="1"/>
    <xf numFmtId="1" fontId="0" fillId="0" borderId="0" xfId="0" applyNumberFormat="1"/>
    <xf numFmtId="2" fontId="3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2" fontId="0" fillId="0" borderId="0" xfId="0" applyNumberFormat="1"/>
    <xf numFmtId="0" fontId="5" fillId="0" borderId="1" xfId="0" applyFont="1" applyFill="1" applyBorder="1" applyAlignment="1">
      <alignment wrapText="1"/>
    </xf>
    <xf numFmtId="0" fontId="3" fillId="0" borderId="0" xfId="0" applyFont="1" applyFill="1"/>
    <xf numFmtId="1" fontId="4" fillId="0" borderId="1" xfId="0" applyNumberFormat="1" applyFont="1" applyBorder="1" applyAlignment="1">
      <alignment wrapText="1"/>
    </xf>
    <xf numFmtId="1" fontId="2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ont="1" applyFill="1" applyBorder="1"/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2" fontId="2" fillId="2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/>
    <xf numFmtId="10" fontId="0" fillId="0" borderId="1" xfId="1" applyNumberFormat="1" applyFont="1" applyBorder="1"/>
    <xf numFmtId="9" fontId="0" fillId="0" borderId="1" xfId="1" applyFont="1" applyBorder="1"/>
    <xf numFmtId="2" fontId="0" fillId="0" borderId="1" xfId="1" applyNumberFormat="1" applyFont="1" applyBorder="1"/>
    <xf numFmtId="2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1" fontId="0" fillId="2" borderId="1" xfId="0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jay\Downloads\MIS%20SOLVED%20REVISE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"/>
      <sheetName val="ASSUMPTIONS"/>
      <sheetName val="PL"/>
      <sheetName val="BS"/>
      <sheetName val="W NOTES"/>
      <sheetName val="RATIOS"/>
      <sheetName val="Sheet2"/>
      <sheetName val="fund flow"/>
      <sheetName val="cash flow"/>
      <sheetName val="cash flow statment"/>
    </sheetNames>
    <sheetDataSet>
      <sheetData sheetId="0"/>
      <sheetData sheetId="1"/>
      <sheetData sheetId="2"/>
      <sheetData sheetId="3"/>
      <sheetData sheetId="4">
        <row r="12">
          <cell r="I12">
            <v>75</v>
          </cell>
        </row>
        <row r="13">
          <cell r="I13">
            <v>60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selection activeCell="C19" sqref="C19"/>
    </sheetView>
  </sheetViews>
  <sheetFormatPr defaultRowHeight="15" x14ac:dyDescent="0.25"/>
  <cols>
    <col min="2" max="2" width="88.140625" bestFit="1" customWidth="1"/>
    <col min="3" max="3" width="81.140625" bestFit="1" customWidth="1"/>
  </cols>
  <sheetData>
    <row r="1" spans="2:16" x14ac:dyDescent="0.25">
      <c r="B1" t="s">
        <v>144</v>
      </c>
    </row>
    <row r="2" spans="2:16" x14ac:dyDescent="0.25">
      <c r="B2" t="s">
        <v>147</v>
      </c>
    </row>
    <row r="4" spans="2:16" x14ac:dyDescent="0.25">
      <c r="B4" s="1" t="s">
        <v>145</v>
      </c>
    </row>
    <row r="5" spans="2:16" x14ac:dyDescent="0.25">
      <c r="B5" s="1" t="s">
        <v>133</v>
      </c>
      <c r="C5" s="1"/>
    </row>
    <row r="6" spans="2:16" x14ac:dyDescent="0.25">
      <c r="B6" t="s">
        <v>0</v>
      </c>
    </row>
    <row r="7" spans="2:16" x14ac:dyDescent="0.25">
      <c r="B7" t="s">
        <v>146</v>
      </c>
      <c r="E7" t="s">
        <v>1</v>
      </c>
    </row>
    <row r="8" spans="2:16" x14ac:dyDescent="0.25">
      <c r="B8" t="s">
        <v>2</v>
      </c>
      <c r="O8">
        <f>2500*60%</f>
        <v>1500</v>
      </c>
    </row>
    <row r="9" spans="2:16" x14ac:dyDescent="0.25">
      <c r="B9" t="s">
        <v>134</v>
      </c>
    </row>
    <row r="10" spans="2:16" x14ac:dyDescent="0.25">
      <c r="B10" t="s">
        <v>134</v>
      </c>
    </row>
    <row r="11" spans="2:16" x14ac:dyDescent="0.25">
      <c r="B11" s="1" t="s">
        <v>135</v>
      </c>
    </row>
    <row r="12" spans="2:16" x14ac:dyDescent="0.25">
      <c r="B12" t="s">
        <v>136</v>
      </c>
    </row>
    <row r="13" spans="2:16" x14ac:dyDescent="0.25">
      <c r="B13" t="s">
        <v>137</v>
      </c>
    </row>
    <row r="14" spans="2:16" x14ac:dyDescent="0.25">
      <c r="B14" t="s">
        <v>138</v>
      </c>
    </row>
    <row r="15" spans="2:16" x14ac:dyDescent="0.25">
      <c r="B15" t="s">
        <v>139</v>
      </c>
    </row>
    <row r="16" spans="2:16" x14ac:dyDescent="0.25">
      <c r="B16" t="s">
        <v>140</v>
      </c>
      <c r="L16" t="s">
        <v>3</v>
      </c>
      <c r="P16" t="s">
        <v>4</v>
      </c>
    </row>
    <row r="17" spans="2:5" x14ac:dyDescent="0.25">
      <c r="B17" t="s">
        <v>141</v>
      </c>
      <c r="E17" t="s">
        <v>5</v>
      </c>
    </row>
    <row r="18" spans="2:5" x14ac:dyDescent="0.25">
      <c r="B18" t="s">
        <v>142</v>
      </c>
    </row>
    <row r="19" spans="2:5" x14ac:dyDescent="0.25">
      <c r="B19" t="s">
        <v>143</v>
      </c>
    </row>
    <row r="20" spans="2:5" x14ac:dyDescent="0.25">
      <c r="B20" t="s">
        <v>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2"/>
  <sheetViews>
    <sheetView workbookViewId="0">
      <selection activeCell="K28" sqref="K28"/>
    </sheetView>
  </sheetViews>
  <sheetFormatPr defaultRowHeight="15" x14ac:dyDescent="0.25"/>
  <cols>
    <col min="2" max="2" width="35.42578125" customWidth="1"/>
    <col min="3" max="3" width="14.5703125" customWidth="1"/>
    <col min="4" max="4" width="14.28515625" customWidth="1"/>
    <col min="5" max="5" width="11.140625" customWidth="1"/>
    <col min="6" max="6" width="23.85546875" customWidth="1"/>
    <col min="7" max="7" width="11.85546875" customWidth="1"/>
    <col min="8" max="8" width="10.85546875" customWidth="1"/>
    <col min="9" max="9" width="11" customWidth="1"/>
    <col min="10" max="10" width="7.42578125" customWidth="1"/>
    <col min="11" max="11" width="13.140625" customWidth="1"/>
  </cols>
  <sheetData>
    <row r="1" spans="2:14" x14ac:dyDescent="0.25">
      <c r="B1" s="33" t="s">
        <v>6</v>
      </c>
      <c r="C1" s="33"/>
      <c r="D1" s="33"/>
      <c r="E1" s="33"/>
      <c r="F1" s="33"/>
      <c r="G1" s="33"/>
      <c r="H1" s="2"/>
      <c r="I1" s="2"/>
    </row>
    <row r="2" spans="2:14" x14ac:dyDescent="0.25">
      <c r="B2" s="2"/>
      <c r="C2" s="2"/>
      <c r="D2" s="2"/>
      <c r="E2" s="2"/>
      <c r="F2" s="2"/>
      <c r="G2" s="2"/>
      <c r="H2" s="2"/>
      <c r="I2" s="2"/>
    </row>
    <row r="3" spans="2:14" ht="33" customHeight="1" x14ac:dyDescent="0.25">
      <c r="B3" s="3" t="s">
        <v>7</v>
      </c>
      <c r="C3" s="3" t="s">
        <v>8</v>
      </c>
      <c r="D3" s="4" t="s">
        <v>9</v>
      </c>
      <c r="E3" s="4" t="s">
        <v>10</v>
      </c>
      <c r="F3" s="3"/>
      <c r="G3" s="3" t="s">
        <v>8</v>
      </c>
      <c r="H3" s="4" t="s">
        <v>9</v>
      </c>
      <c r="I3" s="4" t="s">
        <v>10</v>
      </c>
    </row>
    <row r="4" spans="2:14" x14ac:dyDescent="0.25">
      <c r="B4" s="5" t="s">
        <v>11</v>
      </c>
      <c r="C4" s="5">
        <v>1500</v>
      </c>
      <c r="D4" s="6"/>
      <c r="E4" s="6"/>
      <c r="F4" s="3" t="s">
        <v>12</v>
      </c>
      <c r="G4" s="5">
        <v>5000</v>
      </c>
      <c r="H4" s="6"/>
      <c r="I4" s="6"/>
    </row>
    <row r="5" spans="2:14" x14ac:dyDescent="0.25">
      <c r="B5" s="5" t="s">
        <v>13</v>
      </c>
      <c r="C5" s="5">
        <v>3000</v>
      </c>
      <c r="D5" s="6"/>
      <c r="E5" s="6"/>
      <c r="F5" s="3" t="s">
        <v>14</v>
      </c>
      <c r="G5" s="5"/>
      <c r="H5" s="6"/>
      <c r="I5" s="6"/>
    </row>
    <row r="6" spans="2:14" x14ac:dyDescent="0.25">
      <c r="B6" s="3" t="s">
        <v>15</v>
      </c>
      <c r="C6" s="5"/>
      <c r="D6" s="6"/>
      <c r="E6" s="6"/>
      <c r="F6" s="5" t="s">
        <v>16</v>
      </c>
      <c r="G6" s="5">
        <v>1000</v>
      </c>
      <c r="H6" s="6"/>
      <c r="I6" s="6"/>
      <c r="J6" s="7"/>
      <c r="K6" s="7"/>
      <c r="L6" s="7"/>
    </row>
    <row r="7" spans="2:14" x14ac:dyDescent="0.25">
      <c r="B7" s="5" t="s">
        <v>17</v>
      </c>
      <c r="C7" s="5">
        <v>200</v>
      </c>
      <c r="D7" s="6"/>
      <c r="E7" s="6"/>
      <c r="F7" s="5" t="s">
        <v>18</v>
      </c>
      <c r="G7" s="5">
        <v>2000</v>
      </c>
      <c r="H7" s="6"/>
      <c r="I7" s="6"/>
    </row>
    <row r="8" spans="2:14" x14ac:dyDescent="0.25">
      <c r="B8" s="5" t="s">
        <v>19</v>
      </c>
      <c r="C8" s="5">
        <v>300</v>
      </c>
      <c r="D8" s="6"/>
      <c r="E8" s="6"/>
      <c r="F8" s="5"/>
      <c r="G8" s="5"/>
      <c r="H8" s="6"/>
      <c r="I8" s="6"/>
      <c r="K8" s="8"/>
      <c r="L8" s="8"/>
    </row>
    <row r="9" spans="2:14" x14ac:dyDescent="0.25">
      <c r="B9" s="3" t="s">
        <v>20</v>
      </c>
      <c r="C9" s="5">
        <f>G10-SUM(C4:C8)</f>
        <v>3000</v>
      </c>
      <c r="D9" s="6"/>
      <c r="E9" s="6"/>
      <c r="F9" s="5"/>
      <c r="G9" s="5"/>
      <c r="H9" s="6"/>
      <c r="I9" s="6"/>
    </row>
    <row r="10" spans="2:14" x14ac:dyDescent="0.25">
      <c r="B10" s="5"/>
      <c r="C10" s="3">
        <f>SUM(C4:C9)</f>
        <v>8000</v>
      </c>
      <c r="D10" s="3"/>
      <c r="E10" s="3"/>
      <c r="F10" s="3"/>
      <c r="G10" s="3">
        <f>SUM(G4:G9)</f>
        <v>8000</v>
      </c>
      <c r="H10" s="3"/>
      <c r="I10" s="4"/>
      <c r="J10" s="7"/>
      <c r="K10" s="7"/>
      <c r="L10" s="7"/>
    </row>
    <row r="11" spans="2:14" x14ac:dyDescent="0.25">
      <c r="B11" s="5" t="s">
        <v>21</v>
      </c>
      <c r="C11" s="3">
        <v>100</v>
      </c>
      <c r="D11" s="4"/>
      <c r="E11" s="4"/>
      <c r="F11" s="3" t="str">
        <f>B9</f>
        <v>GROSS PROFIT</v>
      </c>
      <c r="G11" s="3">
        <f>C9</f>
        <v>3000</v>
      </c>
      <c r="H11" s="4"/>
      <c r="I11" s="6"/>
    </row>
    <row r="12" spans="2:14" x14ac:dyDescent="0.25">
      <c r="B12" s="5" t="s">
        <v>22</v>
      </c>
      <c r="C12" s="6">
        <v>200</v>
      </c>
      <c r="D12" s="4"/>
      <c r="E12" s="4"/>
      <c r="F12" s="6" t="s">
        <v>23</v>
      </c>
      <c r="G12" s="5">
        <f>200*8%</f>
        <v>16</v>
      </c>
      <c r="H12" s="9"/>
      <c r="I12" s="10"/>
    </row>
    <row r="13" spans="2:14" x14ac:dyDescent="0.25">
      <c r="B13" s="11" t="s">
        <v>24</v>
      </c>
      <c r="C13" s="6"/>
      <c r="D13" s="4"/>
      <c r="E13" s="4"/>
      <c r="F13" s="6" t="s">
        <v>25</v>
      </c>
      <c r="G13" s="5"/>
      <c r="H13" s="10"/>
      <c r="I13" s="10"/>
    </row>
    <row r="14" spans="2:14" x14ac:dyDescent="0.25">
      <c r="B14" s="5" t="s">
        <v>26</v>
      </c>
      <c r="C14" s="6">
        <v>300</v>
      </c>
      <c r="D14" s="4"/>
      <c r="E14" s="4"/>
      <c r="F14" s="5"/>
      <c r="G14" s="5"/>
      <c r="H14" s="6"/>
      <c r="I14" s="6"/>
    </row>
    <row r="15" spans="2:14" x14ac:dyDescent="0.25">
      <c r="B15" s="11" t="s">
        <v>27</v>
      </c>
      <c r="C15" s="6"/>
      <c r="D15" s="4"/>
      <c r="E15" s="4"/>
      <c r="F15" s="5"/>
      <c r="G15" s="5"/>
      <c r="H15" s="6"/>
      <c r="I15" s="6"/>
    </row>
    <row r="16" spans="2:14" x14ac:dyDescent="0.25">
      <c r="B16" s="5" t="s">
        <v>28</v>
      </c>
      <c r="C16" s="6">
        <v>200</v>
      </c>
      <c r="D16" s="4"/>
      <c r="E16" s="4"/>
      <c r="F16" s="5"/>
      <c r="G16" s="5">
        <f>(PL!D5+PL!D7+PL!D8)</f>
        <v>0</v>
      </c>
      <c r="H16" s="6"/>
      <c r="I16" s="6"/>
      <c r="M16" s="12"/>
      <c r="N16" s="12"/>
    </row>
    <row r="17" spans="2:11" x14ac:dyDescent="0.25">
      <c r="B17" s="5" t="s">
        <v>29</v>
      </c>
      <c r="C17" s="6">
        <v>100</v>
      </c>
      <c r="D17" s="4"/>
      <c r="E17" s="4"/>
      <c r="F17" s="5"/>
      <c r="G17" s="5"/>
      <c r="H17" s="6"/>
      <c r="I17" s="6"/>
    </row>
    <row r="18" spans="2:11" x14ac:dyDescent="0.25">
      <c r="B18" s="5" t="s">
        <v>30</v>
      </c>
      <c r="C18" s="6">
        <v>600</v>
      </c>
      <c r="D18" s="4"/>
      <c r="E18" s="4"/>
      <c r="F18" s="5"/>
      <c r="G18" s="5"/>
      <c r="H18" s="6"/>
      <c r="I18" s="6"/>
    </row>
    <row r="19" spans="2:11" x14ac:dyDescent="0.25">
      <c r="B19" s="6" t="s">
        <v>31</v>
      </c>
      <c r="C19" s="6"/>
      <c r="D19" s="6"/>
      <c r="E19" s="6"/>
      <c r="F19" s="5"/>
      <c r="G19" s="5"/>
      <c r="H19" s="6"/>
      <c r="I19" s="6"/>
    </row>
    <row r="20" spans="2:11" x14ac:dyDescent="0.25">
      <c r="B20" s="6" t="s">
        <v>32</v>
      </c>
      <c r="C20" s="6">
        <f>5000*10%</f>
        <v>500</v>
      </c>
      <c r="D20" s="9"/>
      <c r="E20" s="9"/>
      <c r="F20" s="5"/>
      <c r="G20" s="5"/>
      <c r="H20" s="6"/>
      <c r="I20" s="6"/>
    </row>
    <row r="21" spans="2:11" x14ac:dyDescent="0.25">
      <c r="B21" s="13" t="s">
        <v>33</v>
      </c>
      <c r="C21" s="6"/>
      <c r="D21" s="4"/>
      <c r="E21" s="6"/>
      <c r="F21" s="5"/>
      <c r="G21" s="5"/>
      <c r="H21" s="6"/>
      <c r="I21" s="6"/>
    </row>
    <row r="22" spans="2:11" x14ac:dyDescent="0.25">
      <c r="B22" s="6" t="s">
        <v>34</v>
      </c>
      <c r="C22" s="6"/>
      <c r="D22" s="4"/>
      <c r="E22" s="6"/>
      <c r="F22" s="5"/>
      <c r="G22" s="5"/>
      <c r="H22" s="6"/>
      <c r="I22" s="6"/>
    </row>
    <row r="23" spans="2:11" x14ac:dyDescent="0.25">
      <c r="B23" s="6" t="s">
        <v>35</v>
      </c>
      <c r="C23" s="6">
        <f>500*15%</f>
        <v>75</v>
      </c>
      <c r="D23" s="9"/>
      <c r="E23" s="9"/>
      <c r="F23" s="5"/>
      <c r="G23" s="5"/>
      <c r="H23" s="6"/>
      <c r="I23" s="6"/>
    </row>
    <row r="24" spans="2:11" x14ac:dyDescent="0.25">
      <c r="B24" s="5" t="s">
        <v>36</v>
      </c>
      <c r="C24" s="6">
        <v>10</v>
      </c>
      <c r="D24" s="4"/>
      <c r="E24" s="4"/>
      <c r="F24" s="5"/>
      <c r="G24" s="5"/>
      <c r="H24" s="6"/>
      <c r="I24" s="6"/>
      <c r="K24" s="1"/>
    </row>
    <row r="25" spans="2:11" x14ac:dyDescent="0.25">
      <c r="B25" s="5" t="s">
        <v>37</v>
      </c>
      <c r="C25" s="5">
        <f>G26-SUM(C11:C24)</f>
        <v>931</v>
      </c>
      <c r="D25" s="5"/>
      <c r="E25" s="5"/>
      <c r="F25" s="5"/>
      <c r="G25" s="5"/>
      <c r="H25" s="6"/>
      <c r="I25" s="6"/>
    </row>
    <row r="26" spans="2:11" x14ac:dyDescent="0.25">
      <c r="B26" s="5"/>
      <c r="C26" s="3">
        <f>SUM(C11:C25)</f>
        <v>3016</v>
      </c>
      <c r="D26" s="14"/>
      <c r="E26" s="4"/>
      <c r="F26" s="5"/>
      <c r="G26" s="3">
        <f>SUM(G11:G25)</f>
        <v>3016</v>
      </c>
      <c r="H26" s="3"/>
      <c r="I26" s="3"/>
    </row>
    <row r="27" spans="2:11" x14ac:dyDescent="0.25">
      <c r="B27" s="5" t="s">
        <v>38</v>
      </c>
      <c r="C27" s="15">
        <f>C25*30.9%</f>
        <v>287.67899999999997</v>
      </c>
      <c r="D27" s="15"/>
      <c r="E27" s="15"/>
      <c r="F27" s="5" t="str">
        <f>B25</f>
        <v>NET PROFIT</v>
      </c>
      <c r="G27" s="5">
        <f>C25</f>
        <v>931</v>
      </c>
      <c r="H27" s="5"/>
      <c r="I27" s="5"/>
    </row>
    <row r="28" spans="2:11" x14ac:dyDescent="0.25">
      <c r="B28" s="5"/>
      <c r="C28" s="5"/>
      <c r="D28" s="6"/>
      <c r="E28" s="6"/>
      <c r="F28" s="5"/>
      <c r="G28" s="5"/>
      <c r="H28" s="6"/>
      <c r="I28" s="6"/>
    </row>
    <row r="29" spans="2:11" x14ac:dyDescent="0.25">
      <c r="B29" s="5" t="s">
        <v>39</v>
      </c>
      <c r="C29" s="15">
        <f>C25-C27</f>
        <v>643.32100000000003</v>
      </c>
      <c r="D29" s="15"/>
      <c r="E29" s="15"/>
      <c r="F29" s="5"/>
      <c r="G29" s="5"/>
      <c r="H29" s="6"/>
      <c r="I29" s="6"/>
    </row>
    <row r="30" spans="2:11" x14ac:dyDescent="0.25">
      <c r="B30" s="5"/>
      <c r="C30" s="5"/>
      <c r="D30" s="6"/>
      <c r="E30" s="6"/>
      <c r="F30" s="5"/>
      <c r="G30" s="5"/>
      <c r="H30" s="6"/>
      <c r="I30" s="6"/>
    </row>
    <row r="32" spans="2:11" x14ac:dyDescent="0.25">
      <c r="E32" s="12"/>
    </row>
    <row r="33" spans="2:8" x14ac:dyDescent="0.25">
      <c r="B33" s="1"/>
      <c r="C33" s="1"/>
    </row>
    <row r="34" spans="2:8" x14ac:dyDescent="0.25">
      <c r="B34" s="1"/>
      <c r="C34" s="1"/>
    </row>
    <row r="35" spans="2:8" x14ac:dyDescent="0.25">
      <c r="B35" s="1"/>
      <c r="C35" s="1"/>
      <c r="D35" s="1"/>
      <c r="E35" s="16"/>
      <c r="H35" s="12"/>
    </row>
    <row r="36" spans="2:8" x14ac:dyDescent="0.25">
      <c r="B36" s="1"/>
      <c r="C36" s="1"/>
      <c r="D36" s="1"/>
      <c r="E36" s="16"/>
      <c r="H36" s="8"/>
    </row>
    <row r="38" spans="2:8" x14ac:dyDescent="0.25">
      <c r="B38" s="1"/>
    </row>
    <row r="39" spans="2:8" x14ac:dyDescent="0.25">
      <c r="B39" s="1"/>
    </row>
    <row r="40" spans="2:8" x14ac:dyDescent="0.25">
      <c r="B40" s="1"/>
    </row>
    <row r="41" spans="2:8" x14ac:dyDescent="0.25">
      <c r="E41" s="8"/>
    </row>
    <row r="42" spans="2:8" x14ac:dyDescent="0.25">
      <c r="D42" s="8"/>
      <c r="E42" s="8"/>
    </row>
  </sheetData>
  <mergeCells count="1">
    <mergeCell ref="B1:G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K23" sqref="K23"/>
    </sheetView>
  </sheetViews>
  <sheetFormatPr defaultRowHeight="15" x14ac:dyDescent="0.25"/>
  <cols>
    <col min="1" max="1" width="28.85546875" customWidth="1"/>
    <col min="2" max="2" width="15.140625" customWidth="1"/>
    <col min="3" max="3" width="11.28515625" customWidth="1"/>
    <col min="4" max="4" width="11.85546875" customWidth="1"/>
    <col min="5" max="5" width="29.140625" customWidth="1"/>
    <col min="6" max="6" width="12.85546875" customWidth="1"/>
    <col min="7" max="8" width="10.5703125" customWidth="1"/>
  </cols>
  <sheetData>
    <row r="1" spans="1:8" ht="6" customHeight="1" x14ac:dyDescent="0.25">
      <c r="A1" s="34"/>
      <c r="B1" s="34"/>
      <c r="C1" s="34"/>
      <c r="D1" s="34"/>
      <c r="E1" s="34"/>
      <c r="F1" s="34"/>
      <c r="G1" s="34"/>
      <c r="H1" s="35"/>
    </row>
    <row r="2" spans="1:8" ht="24.75" customHeight="1" x14ac:dyDescent="0.25">
      <c r="A2" s="36" t="s">
        <v>40</v>
      </c>
      <c r="B2" s="36"/>
      <c r="C2" s="36"/>
      <c r="D2" s="36"/>
      <c r="E2" s="36"/>
      <c r="F2" s="36"/>
      <c r="G2" s="37"/>
      <c r="H2" s="37"/>
    </row>
    <row r="3" spans="1:8" ht="57" customHeight="1" x14ac:dyDescent="0.25">
      <c r="A3" s="18" t="s">
        <v>41</v>
      </c>
      <c r="B3" s="17" t="s">
        <v>42</v>
      </c>
      <c r="C3" s="17" t="s">
        <v>9</v>
      </c>
      <c r="D3" s="17" t="s">
        <v>10</v>
      </c>
      <c r="E3" s="18" t="s">
        <v>43</v>
      </c>
      <c r="F3" s="17" t="s">
        <v>42</v>
      </c>
      <c r="G3" s="17" t="s">
        <v>9</v>
      </c>
      <c r="H3" s="17" t="s">
        <v>10</v>
      </c>
    </row>
    <row r="4" spans="1:8" x14ac:dyDescent="0.25">
      <c r="A4" s="18" t="s">
        <v>44</v>
      </c>
      <c r="B4" s="19">
        <v>8000</v>
      </c>
      <c r="C4" s="19"/>
      <c r="D4" s="19"/>
      <c r="E4" s="18" t="s">
        <v>45</v>
      </c>
      <c r="F4" s="19"/>
      <c r="G4" s="37"/>
      <c r="H4" s="19"/>
    </row>
    <row r="5" spans="1:8" x14ac:dyDescent="0.25">
      <c r="A5" s="19"/>
      <c r="B5" s="19"/>
      <c r="C5" s="19"/>
      <c r="D5" s="19"/>
      <c r="E5" s="19" t="s">
        <v>46</v>
      </c>
      <c r="F5" s="19">
        <v>5000</v>
      </c>
      <c r="G5" s="19"/>
      <c r="H5" s="21"/>
    </row>
    <row r="6" spans="1:8" x14ac:dyDescent="0.25">
      <c r="A6" s="19"/>
      <c r="B6" s="19"/>
      <c r="C6" s="19"/>
      <c r="D6" s="19"/>
      <c r="E6" s="19" t="s">
        <v>47</v>
      </c>
      <c r="F6" s="19"/>
      <c r="G6" s="19"/>
      <c r="H6" s="19"/>
    </row>
    <row r="7" spans="1:8" x14ac:dyDescent="0.25">
      <c r="A7" s="18" t="s">
        <v>48</v>
      </c>
      <c r="B7" s="19"/>
      <c r="C7" s="19"/>
      <c r="D7" s="19"/>
      <c r="E7" s="19" t="s">
        <v>49</v>
      </c>
      <c r="F7" s="19">
        <v>500</v>
      </c>
      <c r="G7" s="21"/>
      <c r="H7" s="21"/>
    </row>
    <row r="8" spans="1:8" x14ac:dyDescent="0.25">
      <c r="A8" s="19" t="s">
        <v>50</v>
      </c>
      <c r="B8" s="19"/>
      <c r="C8" s="19"/>
      <c r="D8" s="19"/>
      <c r="E8" s="18" t="s">
        <v>51</v>
      </c>
      <c r="F8" s="18">
        <f>F5-F7</f>
        <v>4500</v>
      </c>
      <c r="G8" s="19"/>
      <c r="H8" s="19"/>
    </row>
    <row r="9" spans="1:8" x14ac:dyDescent="0.25">
      <c r="A9" s="19" t="s">
        <v>52</v>
      </c>
      <c r="B9" s="19">
        <v>4643</v>
      </c>
      <c r="C9" s="20"/>
      <c r="D9" s="20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8" t="s">
        <v>53</v>
      </c>
      <c r="F10" s="19"/>
      <c r="G10" s="19"/>
      <c r="H10" s="19"/>
    </row>
    <row r="11" spans="1:8" x14ac:dyDescent="0.25">
      <c r="A11" s="19"/>
      <c r="B11" s="19"/>
      <c r="C11" s="19"/>
      <c r="D11" s="19"/>
      <c r="E11" s="19" t="s">
        <v>54</v>
      </c>
      <c r="F11" s="19">
        <v>60</v>
      </c>
      <c r="G11" s="19"/>
      <c r="H11" s="19"/>
    </row>
    <row r="12" spans="1:8" x14ac:dyDescent="0.25">
      <c r="A12" s="19"/>
      <c r="B12" s="19"/>
      <c r="C12" s="19"/>
      <c r="D12" s="19"/>
      <c r="E12" s="19" t="s">
        <v>55</v>
      </c>
      <c r="F12" s="19">
        <v>40</v>
      </c>
      <c r="G12" s="19"/>
      <c r="H12" s="19"/>
    </row>
    <row r="13" spans="1:8" x14ac:dyDescent="0.25">
      <c r="A13" s="18" t="s">
        <v>56</v>
      </c>
      <c r="B13" s="19"/>
      <c r="C13" s="19"/>
      <c r="D13" s="19"/>
      <c r="E13" s="19"/>
      <c r="F13" s="19"/>
      <c r="G13" s="19"/>
      <c r="H13" s="19"/>
    </row>
    <row r="14" spans="1:8" x14ac:dyDescent="0.25">
      <c r="A14" s="19" t="s">
        <v>57</v>
      </c>
      <c r="B14" s="19">
        <v>575</v>
      </c>
      <c r="C14" s="21"/>
      <c r="D14" s="21"/>
      <c r="E14" s="37"/>
      <c r="F14" s="19"/>
      <c r="G14" s="19"/>
      <c r="H14" s="19"/>
    </row>
    <row r="15" spans="1:8" x14ac:dyDescent="0.25">
      <c r="A15" s="19"/>
      <c r="B15" s="19"/>
      <c r="C15" s="19"/>
      <c r="D15" s="21"/>
      <c r="E15" s="19"/>
      <c r="F15" s="19"/>
      <c r="G15" s="19"/>
      <c r="H15" s="19"/>
    </row>
    <row r="16" spans="1:8" x14ac:dyDescent="0.25">
      <c r="A16" s="18" t="s">
        <v>58</v>
      </c>
      <c r="B16" s="19"/>
      <c r="C16" s="19"/>
      <c r="D16" s="19"/>
      <c r="E16" s="19"/>
      <c r="F16" s="19"/>
      <c r="G16" s="19"/>
      <c r="H16" s="19"/>
    </row>
    <row r="17" spans="1:12" x14ac:dyDescent="0.25">
      <c r="A17" s="19" t="s">
        <v>59</v>
      </c>
      <c r="B17" s="19">
        <v>0</v>
      </c>
      <c r="C17" s="19"/>
      <c r="D17" s="21"/>
      <c r="E17" s="19"/>
      <c r="F17" s="19"/>
      <c r="G17" s="19"/>
      <c r="H17" s="19"/>
    </row>
    <row r="18" spans="1:12" x14ac:dyDescent="0.25">
      <c r="A18" s="19"/>
      <c r="B18" s="19"/>
      <c r="C18" s="19"/>
      <c r="D18" s="19"/>
      <c r="E18" s="18" t="s">
        <v>60</v>
      </c>
      <c r="F18" s="19"/>
      <c r="G18" s="19"/>
      <c r="H18" s="19"/>
    </row>
    <row r="19" spans="1:12" x14ac:dyDescent="0.25">
      <c r="A19" s="19"/>
      <c r="B19" s="19"/>
      <c r="C19" s="19"/>
      <c r="D19" s="19"/>
      <c r="E19" s="19" t="s">
        <v>61</v>
      </c>
      <c r="F19" s="19">
        <f>(PL!G4+PL!G6)*90/360</f>
        <v>1500</v>
      </c>
      <c r="G19" s="19"/>
      <c r="H19" s="19"/>
    </row>
    <row r="20" spans="1:12" x14ac:dyDescent="0.25">
      <c r="A20" s="18" t="s">
        <v>62</v>
      </c>
      <c r="B20" s="19"/>
      <c r="C20" s="19"/>
      <c r="D20" s="19"/>
      <c r="E20" s="19" t="s">
        <v>63</v>
      </c>
      <c r="F20" s="19">
        <f>PL!C18</f>
        <v>600</v>
      </c>
      <c r="G20" s="19"/>
      <c r="H20" s="19"/>
    </row>
    <row r="21" spans="1:12" x14ac:dyDescent="0.25">
      <c r="A21" s="19" t="s">
        <v>64</v>
      </c>
      <c r="B21" s="19">
        <v>10</v>
      </c>
      <c r="C21" s="19"/>
      <c r="D21" s="19"/>
      <c r="E21" s="19" t="s">
        <v>65</v>
      </c>
      <c r="F21" s="19">
        <f>216</f>
        <v>216</v>
      </c>
      <c r="G21" s="21"/>
      <c r="H21" s="21"/>
    </row>
    <row r="22" spans="1:12" x14ac:dyDescent="0.25">
      <c r="A22" s="19" t="s">
        <v>66</v>
      </c>
      <c r="B22" s="19">
        <v>20</v>
      </c>
      <c r="C22" s="19"/>
      <c r="D22" s="19"/>
      <c r="E22" s="19" t="s">
        <v>67</v>
      </c>
      <c r="F22" s="19">
        <v>80</v>
      </c>
      <c r="G22" s="19"/>
      <c r="H22" s="19"/>
    </row>
    <row r="23" spans="1:12" x14ac:dyDescent="0.25">
      <c r="A23" s="19" t="s">
        <v>68</v>
      </c>
      <c r="B23" s="19">
        <v>1000</v>
      </c>
      <c r="C23" s="19"/>
      <c r="D23" s="19"/>
      <c r="E23" s="19" t="s">
        <v>69</v>
      </c>
      <c r="F23" s="19">
        <v>120</v>
      </c>
      <c r="G23" s="19"/>
      <c r="H23" s="19"/>
    </row>
    <row r="24" spans="1:12" x14ac:dyDescent="0.25">
      <c r="A24" s="19" t="s">
        <v>70</v>
      </c>
      <c r="B24" s="19">
        <v>75</v>
      </c>
      <c r="C24" s="19"/>
      <c r="D24" s="19"/>
      <c r="E24" s="19" t="s">
        <v>71</v>
      </c>
      <c r="F24" s="19">
        <v>1000</v>
      </c>
      <c r="G24" s="19"/>
      <c r="H24" s="19"/>
    </row>
    <row r="25" spans="1:12" x14ac:dyDescent="0.25">
      <c r="A25" s="19" t="s">
        <v>72</v>
      </c>
      <c r="B25" s="20">
        <v>288</v>
      </c>
      <c r="C25" s="38"/>
      <c r="D25" s="38"/>
      <c r="E25" s="19" t="s">
        <v>73</v>
      </c>
      <c r="F25" s="19">
        <v>4595</v>
      </c>
      <c r="G25" s="20"/>
      <c r="H25" s="20"/>
    </row>
    <row r="26" spans="1:12" x14ac:dyDescent="0.25">
      <c r="A26" s="19" t="s">
        <v>74</v>
      </c>
      <c r="B26" s="19">
        <v>100</v>
      </c>
      <c r="C26" s="19"/>
      <c r="D26" s="19"/>
      <c r="E26" s="19" t="s">
        <v>75</v>
      </c>
      <c r="F26" s="19">
        <f>PL!G7</f>
        <v>2000</v>
      </c>
      <c r="G26" s="19"/>
      <c r="H26" s="19"/>
    </row>
    <row r="27" spans="1:12" x14ac:dyDescent="0.25">
      <c r="A27" s="19"/>
      <c r="B27" s="19"/>
      <c r="C27" s="19"/>
      <c r="D27" s="19"/>
      <c r="E27" s="19"/>
      <c r="F27" s="19"/>
      <c r="G27" s="37"/>
      <c r="H27" s="19"/>
    </row>
    <row r="28" spans="1:12" x14ac:dyDescent="0.25">
      <c r="A28" s="19"/>
      <c r="B28" s="19"/>
      <c r="C28" s="19"/>
      <c r="D28" s="19"/>
      <c r="E28" s="19"/>
      <c r="F28" s="19"/>
      <c r="G28" s="19"/>
      <c r="H28" s="19"/>
    </row>
    <row r="29" spans="1:12" ht="24.75" customHeight="1" x14ac:dyDescent="0.25">
      <c r="A29" s="18" t="s">
        <v>76</v>
      </c>
      <c r="B29" s="18">
        <f>SUM(B4:B26)</f>
        <v>14711</v>
      </c>
      <c r="C29" s="18"/>
      <c r="D29" s="18"/>
      <c r="E29" s="18" t="s">
        <v>76</v>
      </c>
      <c r="F29" s="18">
        <f>SUM(F8:F28)</f>
        <v>14711</v>
      </c>
      <c r="G29" s="18"/>
      <c r="H29" s="22"/>
      <c r="J29" t="e">
        <f>(F27-F19-F26-F22-F24-F20)/B27</f>
        <v>#DIV/0!</v>
      </c>
      <c r="K29" t="e">
        <f>(G27-G26-G19-G22-G24-G20)/C27</f>
        <v>#DIV/0!</v>
      </c>
      <c r="L29" t="e">
        <f>(H27-H19-H26-H22-H24-H20)/D27</f>
        <v>#DIV/0!</v>
      </c>
    </row>
    <row r="31" spans="1:12" x14ac:dyDescent="0.25">
      <c r="B31">
        <f>SUM(B21:B26)</f>
        <v>1493</v>
      </c>
    </row>
    <row r="33" spans="6:6" x14ac:dyDescent="0.25">
      <c r="F33">
        <f>F25+F23+F21</f>
        <v>4931</v>
      </c>
    </row>
  </sheetData>
  <mergeCells count="1">
    <mergeCell ref="A2:F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49"/>
  <sheetViews>
    <sheetView workbookViewId="0">
      <selection activeCell="C3" sqref="C3:H24"/>
    </sheetView>
  </sheetViews>
  <sheetFormatPr defaultRowHeight="15" x14ac:dyDescent="0.25"/>
  <cols>
    <col min="4" max="4" width="30.42578125" customWidth="1"/>
    <col min="5" max="5" width="20.5703125" customWidth="1"/>
    <col min="6" max="6" width="12" bestFit="1" customWidth="1"/>
    <col min="7" max="7" width="11" bestFit="1" customWidth="1"/>
  </cols>
  <sheetData>
    <row r="3" spans="3:10" ht="45" x14ac:dyDescent="0.25">
      <c r="C3" s="23" t="s">
        <v>77</v>
      </c>
      <c r="D3" s="23" t="s">
        <v>78</v>
      </c>
      <c r="E3" s="23" t="s">
        <v>79</v>
      </c>
      <c r="F3" s="24" t="s">
        <v>8</v>
      </c>
      <c r="G3" s="24" t="s">
        <v>9</v>
      </c>
      <c r="H3" s="24" t="s">
        <v>10</v>
      </c>
    </row>
    <row r="4" spans="3:10" x14ac:dyDescent="0.25">
      <c r="C4" s="23"/>
      <c r="D4" s="25" t="s">
        <v>80</v>
      </c>
      <c r="E4" s="23"/>
      <c r="F4" s="28"/>
      <c r="G4" s="28"/>
      <c r="H4" s="28"/>
    </row>
    <row r="5" spans="3:10" ht="60" x14ac:dyDescent="0.25">
      <c r="C5" s="26">
        <v>1</v>
      </c>
      <c r="D5" s="23" t="s">
        <v>81</v>
      </c>
      <c r="E5" s="23" t="s">
        <v>82</v>
      </c>
      <c r="F5" s="29"/>
      <c r="G5" s="29"/>
      <c r="H5" s="29"/>
    </row>
    <row r="6" spans="3:10" ht="60" x14ac:dyDescent="0.25">
      <c r="C6" s="26">
        <f>1+C5</f>
        <v>2</v>
      </c>
      <c r="D6" s="23" t="s">
        <v>83</v>
      </c>
      <c r="E6" s="23" t="s">
        <v>84</v>
      </c>
      <c r="F6" s="30"/>
      <c r="G6" s="30"/>
      <c r="H6" s="30"/>
    </row>
    <row r="7" spans="3:10" ht="90" x14ac:dyDescent="0.25">
      <c r="C7" s="26">
        <f>1+C6</f>
        <v>3</v>
      </c>
      <c r="D7" s="23" t="s">
        <v>85</v>
      </c>
      <c r="E7" s="23" t="s">
        <v>86</v>
      </c>
      <c r="F7" s="30"/>
      <c r="G7" s="30"/>
      <c r="H7" s="30"/>
    </row>
    <row r="8" spans="3:10" x14ac:dyDescent="0.25">
      <c r="C8" s="26"/>
      <c r="D8" s="25" t="s">
        <v>87</v>
      </c>
      <c r="E8" s="23"/>
      <c r="F8" s="28"/>
      <c r="G8" s="28"/>
      <c r="H8" s="28"/>
    </row>
    <row r="9" spans="3:10" x14ac:dyDescent="0.25">
      <c r="C9" s="26">
        <v>4</v>
      </c>
      <c r="D9" s="23" t="s">
        <v>88</v>
      </c>
      <c r="E9" s="23" t="s">
        <v>89</v>
      </c>
      <c r="F9" s="31"/>
      <c r="G9" s="31"/>
      <c r="H9" s="31"/>
    </row>
    <row r="10" spans="3:10" ht="90" x14ac:dyDescent="0.25">
      <c r="C10" s="26">
        <f>1+C9</f>
        <v>5</v>
      </c>
      <c r="D10" s="23" t="s">
        <v>90</v>
      </c>
      <c r="E10" s="23" t="s">
        <v>91</v>
      </c>
      <c r="F10" s="28"/>
      <c r="G10" s="28"/>
      <c r="H10" s="28"/>
    </row>
    <row r="11" spans="3:10" ht="30" x14ac:dyDescent="0.25">
      <c r="C11" s="26">
        <f>1+C10</f>
        <v>6</v>
      </c>
      <c r="D11" s="23" t="s">
        <v>92</v>
      </c>
      <c r="E11" s="23" t="s">
        <v>93</v>
      </c>
      <c r="F11" s="28"/>
      <c r="G11" s="28"/>
      <c r="H11" s="28"/>
      <c r="J11" t="s">
        <v>94</v>
      </c>
    </row>
    <row r="12" spans="3:10" ht="45" x14ac:dyDescent="0.25">
      <c r="C12" s="26">
        <f>1+C11</f>
        <v>7</v>
      </c>
      <c r="D12" s="23" t="s">
        <v>95</v>
      </c>
      <c r="E12" s="23" t="s">
        <v>96</v>
      </c>
      <c r="F12" s="28"/>
      <c r="G12" s="28"/>
      <c r="H12" s="28"/>
    </row>
    <row r="13" spans="3:10" x14ac:dyDescent="0.25">
      <c r="C13" s="26"/>
      <c r="D13" s="25" t="s">
        <v>97</v>
      </c>
      <c r="E13" s="23"/>
      <c r="F13" s="28"/>
      <c r="G13" s="28"/>
      <c r="H13" s="28"/>
    </row>
    <row r="14" spans="3:10" ht="30" x14ac:dyDescent="0.25">
      <c r="C14" s="26">
        <v>8</v>
      </c>
      <c r="D14" s="23" t="s">
        <v>98</v>
      </c>
      <c r="E14" s="23" t="s">
        <v>99</v>
      </c>
      <c r="F14" s="28"/>
      <c r="G14" s="28"/>
      <c r="H14" s="28"/>
    </row>
    <row r="15" spans="3:10" ht="30" x14ac:dyDescent="0.25">
      <c r="C15" s="26">
        <f t="shared" ref="C15:C21" si="0">1+C14</f>
        <v>9</v>
      </c>
      <c r="D15" s="23" t="s">
        <v>100</v>
      </c>
      <c r="E15" s="23" t="s">
        <v>101</v>
      </c>
      <c r="F15" s="28"/>
      <c r="G15" s="28"/>
      <c r="H15" s="28"/>
    </row>
    <row r="16" spans="3:10" ht="45" x14ac:dyDescent="0.25">
      <c r="C16" s="26">
        <f t="shared" si="0"/>
        <v>10</v>
      </c>
      <c r="D16" s="23" t="s">
        <v>102</v>
      </c>
      <c r="E16" s="23" t="s">
        <v>103</v>
      </c>
      <c r="F16" s="28"/>
      <c r="G16" s="28"/>
      <c r="H16" s="28"/>
    </row>
    <row r="17" spans="3:8" ht="30" x14ac:dyDescent="0.25">
      <c r="C17" s="26">
        <f t="shared" si="0"/>
        <v>11</v>
      </c>
      <c r="D17" s="23" t="s">
        <v>104</v>
      </c>
      <c r="E17" s="23" t="s">
        <v>105</v>
      </c>
      <c r="F17" s="28"/>
      <c r="G17" s="28"/>
      <c r="H17" s="28"/>
    </row>
    <row r="18" spans="3:8" ht="30" x14ac:dyDescent="0.25">
      <c r="C18" s="26">
        <f t="shared" si="0"/>
        <v>12</v>
      </c>
      <c r="D18" s="23" t="s">
        <v>106</v>
      </c>
      <c r="E18" s="23" t="s">
        <v>107</v>
      </c>
      <c r="F18" s="28"/>
      <c r="G18" s="28"/>
      <c r="H18" s="28"/>
    </row>
    <row r="19" spans="3:8" ht="30" x14ac:dyDescent="0.25">
      <c r="C19" s="26">
        <f t="shared" si="0"/>
        <v>13</v>
      </c>
      <c r="D19" s="23" t="s">
        <v>108</v>
      </c>
      <c r="E19" s="23" t="s">
        <v>107</v>
      </c>
      <c r="F19" s="28"/>
      <c r="G19" s="28"/>
      <c r="H19" s="28"/>
    </row>
    <row r="20" spans="3:8" x14ac:dyDescent="0.25">
      <c r="C20" s="26">
        <f t="shared" si="0"/>
        <v>14</v>
      </c>
      <c r="D20" s="23" t="s">
        <v>109</v>
      </c>
      <c r="E20" s="23" t="s">
        <v>110</v>
      </c>
      <c r="F20" s="28"/>
      <c r="G20" s="28"/>
      <c r="H20" s="28"/>
    </row>
    <row r="21" spans="3:8" x14ac:dyDescent="0.25">
      <c r="C21" s="26">
        <f t="shared" si="0"/>
        <v>15</v>
      </c>
      <c r="D21" s="23" t="s">
        <v>111</v>
      </c>
      <c r="E21" s="23" t="s">
        <v>112</v>
      </c>
      <c r="F21" s="28"/>
      <c r="G21" s="28"/>
      <c r="H21" s="28"/>
    </row>
    <row r="22" spans="3:8" ht="30" x14ac:dyDescent="0.25">
      <c r="C22" s="26"/>
      <c r="D22" s="23" t="s">
        <v>113</v>
      </c>
      <c r="E22" s="23"/>
      <c r="F22" s="28"/>
      <c r="G22" s="28"/>
      <c r="H22" s="28"/>
    </row>
    <row r="23" spans="3:8" ht="30" x14ac:dyDescent="0.25">
      <c r="C23" s="26">
        <f>+C21+1</f>
        <v>16</v>
      </c>
      <c r="D23" s="23" t="s">
        <v>114</v>
      </c>
      <c r="E23" s="23" t="s">
        <v>115</v>
      </c>
      <c r="F23" s="28"/>
      <c r="G23" s="28"/>
      <c r="H23" s="28"/>
    </row>
    <row r="24" spans="3:8" ht="45" x14ac:dyDescent="0.25">
      <c r="C24" s="26">
        <f>+C23+1</f>
        <v>17</v>
      </c>
      <c r="D24" s="23" t="s">
        <v>116</v>
      </c>
      <c r="E24" s="23" t="s">
        <v>117</v>
      </c>
      <c r="F24" s="32"/>
      <c r="G24" s="32"/>
      <c r="H24" s="32"/>
    </row>
    <row r="26" spans="3:8" x14ac:dyDescent="0.25">
      <c r="D26" s="27" t="s">
        <v>118</v>
      </c>
    </row>
    <row r="28" spans="3:8" x14ac:dyDescent="0.25">
      <c r="D28" t="s">
        <v>119</v>
      </c>
      <c r="F28" s="8">
        <f>PL!C29</f>
        <v>643.32100000000003</v>
      </c>
      <c r="G28" s="8">
        <f>PL!D29</f>
        <v>0</v>
      </c>
      <c r="H28" s="8">
        <f>PL!E29</f>
        <v>0</v>
      </c>
    </row>
    <row r="29" spans="3:8" x14ac:dyDescent="0.25">
      <c r="C29" t="s">
        <v>120</v>
      </c>
      <c r="D29" t="s">
        <v>121</v>
      </c>
      <c r="F29">
        <f>PL!C23</f>
        <v>75</v>
      </c>
      <c r="G29">
        <f>PL!D23</f>
        <v>0</v>
      </c>
      <c r="H29">
        <f>PL!E23</f>
        <v>0</v>
      </c>
    </row>
    <row r="30" spans="3:8" x14ac:dyDescent="0.25">
      <c r="D30" t="s">
        <v>122</v>
      </c>
      <c r="F30">
        <f>PL!C20</f>
        <v>500</v>
      </c>
      <c r="G30">
        <f>PL!D20</f>
        <v>0</v>
      </c>
      <c r="H30">
        <f>PL!E20</f>
        <v>0</v>
      </c>
    </row>
    <row r="31" spans="3:8" x14ac:dyDescent="0.25">
      <c r="D31" t="s">
        <v>123</v>
      </c>
      <c r="F31" s="8">
        <f>SUM(F28:F30)</f>
        <v>1218.3209999999999</v>
      </c>
      <c r="G31" s="8">
        <f t="shared" ref="G31:H31" si="1">SUM(G28:G30)</f>
        <v>0</v>
      </c>
      <c r="H31" s="8">
        <f t="shared" si="1"/>
        <v>0</v>
      </c>
    </row>
    <row r="33" spans="3:8" x14ac:dyDescent="0.25">
      <c r="C33" t="s">
        <v>124</v>
      </c>
      <c r="D33" t="s">
        <v>125</v>
      </c>
      <c r="F33" s="12">
        <v>0</v>
      </c>
      <c r="G33" s="12">
        <f>'[1]W NOTES'!I12</f>
        <v>75</v>
      </c>
      <c r="H33" s="12">
        <f>'[1]W NOTES'!I13</f>
        <v>60</v>
      </c>
    </row>
    <row r="35" spans="3:8" x14ac:dyDescent="0.25">
      <c r="D35" t="s">
        <v>126</v>
      </c>
    </row>
    <row r="38" spans="3:8" x14ac:dyDescent="0.25">
      <c r="D38" s="1" t="s">
        <v>127</v>
      </c>
    </row>
    <row r="40" spans="3:8" x14ac:dyDescent="0.25">
      <c r="D40" t="s">
        <v>119</v>
      </c>
      <c r="F40">
        <v>5480.3209999999999</v>
      </c>
      <c r="G40">
        <v>2526.4894799999997</v>
      </c>
      <c r="H40">
        <v>3653.9389000000001</v>
      </c>
    </row>
    <row r="41" spans="3:8" x14ac:dyDescent="0.25">
      <c r="C41" t="s">
        <v>120</v>
      </c>
      <c r="D41" t="s">
        <v>128</v>
      </c>
      <c r="F41">
        <v>75</v>
      </c>
      <c r="G41">
        <v>60</v>
      </c>
      <c r="H41">
        <v>195</v>
      </c>
    </row>
    <row r="42" spans="3:8" x14ac:dyDescent="0.25">
      <c r="D42" t="s">
        <v>122</v>
      </c>
      <c r="F42">
        <v>500</v>
      </c>
      <c r="G42">
        <v>450</v>
      </c>
      <c r="H42">
        <v>655</v>
      </c>
    </row>
    <row r="43" spans="3:8" x14ac:dyDescent="0.25">
      <c r="D43" t="s">
        <v>123</v>
      </c>
      <c r="F43">
        <v>6055.3209999999999</v>
      </c>
      <c r="G43">
        <v>3036.4894799999997</v>
      </c>
      <c r="H43">
        <v>4503.9389000000001</v>
      </c>
    </row>
    <row r="45" spans="3:8" x14ac:dyDescent="0.25">
      <c r="C45" t="s">
        <v>124</v>
      </c>
      <c r="D45" t="s">
        <v>129</v>
      </c>
      <c r="F45" s="12">
        <v>0</v>
      </c>
      <c r="G45" s="12">
        <v>75</v>
      </c>
      <c r="H45" s="12">
        <v>60</v>
      </c>
    </row>
    <row r="46" spans="3:8" x14ac:dyDescent="0.25">
      <c r="C46" t="s">
        <v>124</v>
      </c>
      <c r="D46" t="s">
        <v>130</v>
      </c>
      <c r="F46">
        <v>0</v>
      </c>
      <c r="G46">
        <v>100</v>
      </c>
      <c r="H46">
        <v>100</v>
      </c>
    </row>
    <row r="47" spans="3:8" x14ac:dyDescent="0.25">
      <c r="D47" t="s">
        <v>131</v>
      </c>
      <c r="F47" s="12">
        <f>SUM(F45:F46)</f>
        <v>0</v>
      </c>
      <c r="G47" s="12">
        <f t="shared" ref="G47:H47" si="2">SUM(G45:G46)</f>
        <v>175</v>
      </c>
      <c r="H47" s="12">
        <f t="shared" si="2"/>
        <v>160</v>
      </c>
    </row>
    <row r="49" spans="4:4" x14ac:dyDescent="0.25">
      <c r="D49" t="s">
        <v>132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PL</vt:lpstr>
      <vt:lpstr>BS</vt:lpstr>
      <vt:lpstr>Working Notes</vt:lpstr>
      <vt:lpstr>RATIOS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MSA</cp:lastModifiedBy>
  <dcterms:created xsi:type="dcterms:W3CDTF">2016-09-01T15:52:55Z</dcterms:created>
  <dcterms:modified xsi:type="dcterms:W3CDTF">2016-09-02T05:48:44Z</dcterms:modified>
</cp:coreProperties>
</file>